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-180" yWindow="495" windowWidth="13980" windowHeight="11190"/>
  </bookViews>
  <sheets>
    <sheet name="1" sheetId="21" r:id="rId1"/>
    <sheet name="Лист3" sheetId="3" r:id="rId2"/>
  </sheets>
  <definedNames>
    <definedName name="_xlnm._FilterDatabase" localSheetId="0" hidden="1">'1'!#REF!</definedName>
    <definedName name="_xlnm.Print_Area" localSheetId="0">'1'!$A$1:$N$4</definedName>
  </definedNames>
  <calcPr calcId="125725"/>
</workbook>
</file>

<file path=xl/calcChain.xml><?xml version="1.0" encoding="utf-8"?>
<calcChain xmlns="http://schemas.openxmlformats.org/spreadsheetml/2006/main">
  <c r="B29" i="21"/>
  <c r="B24"/>
  <c r="N19"/>
  <c r="M19"/>
  <c r="L19"/>
  <c r="K19"/>
  <c r="J19"/>
  <c r="I19"/>
  <c r="H19"/>
  <c r="G19"/>
  <c r="F19"/>
  <c r="E19"/>
  <c r="D19"/>
  <c r="C19"/>
  <c r="B19"/>
  <c r="N14"/>
  <c r="M14"/>
  <c r="L14"/>
  <c r="K14"/>
  <c r="J14"/>
  <c r="I14"/>
  <c r="H14"/>
  <c r="G14"/>
  <c r="F14"/>
  <c r="E14"/>
  <c r="D14"/>
  <c r="B14" s="1"/>
  <c r="C14"/>
  <c r="N9"/>
  <c r="M9"/>
  <c r="L9"/>
  <c r="K9"/>
  <c r="J9"/>
  <c r="I9"/>
  <c r="H9"/>
  <c r="G9"/>
  <c r="F9"/>
  <c r="E9"/>
  <c r="D9"/>
  <c r="C9"/>
  <c r="B9"/>
  <c r="H4" l="1"/>
  <c r="N4"/>
  <c r="M4"/>
  <c r="L4"/>
  <c r="K4"/>
  <c r="J4"/>
  <c r="I4"/>
  <c r="G4"/>
  <c r="F4"/>
  <c r="E4"/>
  <c r="D4"/>
  <c r="C4"/>
  <c r="B4" l="1"/>
</calcChain>
</file>

<file path=xl/sharedStrings.xml><?xml version="1.0" encoding="utf-8"?>
<sst xmlns="http://schemas.openxmlformats.org/spreadsheetml/2006/main" count="96" uniqueCount="21">
  <si>
    <t>всего</t>
  </si>
  <si>
    <t>январь</t>
  </si>
  <si>
    <t>февраль</t>
  </si>
  <si>
    <t>март</t>
  </si>
  <si>
    <t>апрель</t>
  </si>
  <si>
    <t>май</t>
  </si>
  <si>
    <t>июнь</t>
  </si>
  <si>
    <t>июль</t>
  </si>
  <si>
    <t>август</t>
  </si>
  <si>
    <t>сентябрь</t>
  </si>
  <si>
    <t>октябрь</t>
  </si>
  <si>
    <t>ноябрь</t>
  </si>
  <si>
    <t>декабрь</t>
  </si>
  <si>
    <t>БУЗ Орловской области "Краснозоренская ЦРБ"</t>
  </si>
  <si>
    <t>Наименование ЛПУ</t>
  </si>
  <si>
    <t>План-график проведения углубленной диспансеризации взрослого населения на 2024 год</t>
  </si>
  <si>
    <t>План-график проведения диспансерного наблюдения взрослого населения на 2024 год</t>
  </si>
  <si>
    <t>План-график проведения диспансеризации взрослого населения на 2024 год (Приказ 404н)</t>
  </si>
  <si>
    <t>План-график проведения профилактических осмотров взрослого населения на 2024 год (Приказ 404н)</t>
  </si>
  <si>
    <t>План-график проведения профилактических осмотров детского населения на 2024 год (Приказ 514н)</t>
  </si>
  <si>
    <t>План-график проведения диспансеризации взрослого населения по оценке репродуктивного здоровья на 2024 год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</si>
</sst>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0"/>
      <name val="Arial Cyr"/>
      <charset val="204"/>
    </font>
    <font>
      <sz val="10"/>
      <name val="Arial"/>
      <family val="2"/>
      <charset val="204"/>
    </font>
    <font>
      <sz val="1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2" fillId="0" borderId="0"/>
    <xf numFmtId="0" fontId="3" fillId="0" borderId="0"/>
    <xf numFmtId="0" fontId="2" fillId="0" borderId="0"/>
  </cellStyleXfs>
  <cellXfs count="21">
    <xf numFmtId="0" fontId="0" fillId="0" borderId="0" xfId="0"/>
    <xf numFmtId="0" fontId="0" fillId="0" borderId="0" xfId="0" applyBorder="1"/>
    <xf numFmtId="0" fontId="1" fillId="0" borderId="0" xfId="0" applyFont="1" applyFill="1" applyBorder="1" applyAlignment="1">
      <alignment horizontal="center" wrapText="1"/>
    </xf>
    <xf numFmtId="0" fontId="1" fillId="0" borderId="1" xfId="0" applyFont="1" applyFill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1" fillId="0" borderId="0" xfId="0" applyFont="1" applyFill="1" applyBorder="1"/>
    <xf numFmtId="0" fontId="1" fillId="0" borderId="0" xfId="0" applyFont="1" applyBorder="1"/>
    <xf numFmtId="0" fontId="1" fillId="0" borderId="3" xfId="0" applyFont="1" applyFill="1" applyBorder="1"/>
    <xf numFmtId="0" fontId="1" fillId="0" borderId="3" xfId="0" applyFont="1" applyBorder="1"/>
    <xf numFmtId="0" fontId="1" fillId="0" borderId="4" xfId="0" applyFont="1" applyBorder="1"/>
    <xf numFmtId="1" fontId="1" fillId="0" borderId="1" xfId="0" applyNumberFormat="1" applyFont="1" applyFill="1" applyBorder="1"/>
    <xf numFmtId="1" fontId="1" fillId="0" borderId="1" xfId="0" applyNumberFormat="1" applyFont="1" applyBorder="1"/>
    <xf numFmtId="0" fontId="1" fillId="0" borderId="0" xfId="0" applyFont="1" applyAlignment="1">
      <alignment horizontal="center"/>
    </xf>
    <xf numFmtId="0" fontId="1" fillId="0" borderId="0" xfId="0" applyFont="1" applyFill="1"/>
    <xf numFmtId="0" fontId="1" fillId="0" borderId="0" xfId="0" applyFont="1"/>
    <xf numFmtId="1" fontId="1" fillId="0" borderId="1" xfId="0" applyNumberFormat="1" applyFont="1" applyFill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5" xfId="0" applyFont="1" applyFill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4" fillId="0" borderId="6" xfId="0" applyFont="1" applyFill="1" applyBorder="1" applyAlignment="1">
      <alignment horizontal="center"/>
    </xf>
    <xf numFmtId="0" fontId="1" fillId="0" borderId="0" xfId="0" applyFont="1" applyFill="1" applyBorder="1" applyAlignment="1">
      <alignment horizontal="center" wrapText="1"/>
    </xf>
  </cellXfs>
  <cellStyles count="4">
    <cellStyle name="Обычный" xfId="0" builtinId="0"/>
    <cellStyle name="Обычный 2" xfId="2"/>
    <cellStyle name="Обычный 3" xfId="1"/>
    <cellStyle name="Обычный 4" xfId="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FF00"/>
    <pageSetUpPr fitToPage="1"/>
  </sheetPr>
  <dimension ref="A1:N29"/>
  <sheetViews>
    <sheetView tabSelected="1" zoomScale="110" zoomScaleNormal="110" workbookViewId="0">
      <selection activeCell="A16" sqref="A16:N16"/>
    </sheetView>
  </sheetViews>
  <sheetFormatPr defaultRowHeight="15"/>
  <cols>
    <col min="1" max="1" width="43.28515625" style="12" customWidth="1"/>
    <col min="2" max="2" width="9.140625" style="13" customWidth="1"/>
    <col min="3" max="14" width="9.140625" style="14" customWidth="1"/>
  </cols>
  <sheetData>
    <row r="1" spans="1:14" ht="45" customHeight="1">
      <c r="A1" s="20" t="s">
        <v>17</v>
      </c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</row>
    <row r="2" spans="1:14" s="1" customFormat="1" ht="15.75" thickBot="1">
      <c r="A2" s="4"/>
      <c r="B2" s="5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</row>
    <row r="3" spans="1:14" s="1" customFormat="1">
      <c r="A3" s="16" t="s">
        <v>14</v>
      </c>
      <c r="B3" s="7" t="s">
        <v>0</v>
      </c>
      <c r="C3" s="8" t="s">
        <v>1</v>
      </c>
      <c r="D3" s="8" t="s">
        <v>2</v>
      </c>
      <c r="E3" s="8" t="s">
        <v>3</v>
      </c>
      <c r="F3" s="8" t="s">
        <v>4</v>
      </c>
      <c r="G3" s="8" t="s">
        <v>5</v>
      </c>
      <c r="H3" s="8" t="s">
        <v>6</v>
      </c>
      <c r="I3" s="8" t="s">
        <v>7</v>
      </c>
      <c r="J3" s="8" t="s">
        <v>8</v>
      </c>
      <c r="K3" s="8" t="s">
        <v>9</v>
      </c>
      <c r="L3" s="8" t="s">
        <v>10</v>
      </c>
      <c r="M3" s="8" t="s">
        <v>11</v>
      </c>
      <c r="N3" s="9" t="s">
        <v>12</v>
      </c>
    </row>
    <row r="4" spans="1:14" s="1" customFormat="1">
      <c r="A4" s="17" t="s">
        <v>13</v>
      </c>
      <c r="B4" s="10">
        <f t="shared" ref="B4" si="0">C4+D4+E4+F4+G4+H4+I4+J4+K4+L4+M4+N4</f>
        <v>2220</v>
      </c>
      <c r="C4" s="11">
        <f>ROUND(2220*5.99%,0)</f>
        <v>133</v>
      </c>
      <c r="D4" s="11">
        <f>ROUND(2220*7.68%,0)</f>
        <v>170</v>
      </c>
      <c r="E4" s="11">
        <f>ROUND(2220*9.29%,0)</f>
        <v>206</v>
      </c>
      <c r="F4" s="11">
        <f>ROUND(2220*9.03%,0)</f>
        <v>200</v>
      </c>
      <c r="G4" s="11">
        <f>ROUND(2220*8.16%,0)</f>
        <v>181</v>
      </c>
      <c r="H4" s="11">
        <f>ROUND(2220*8.24%,0)+2</f>
        <v>185</v>
      </c>
      <c r="I4" s="11">
        <f>ROUND(2220*8.13%,0)</f>
        <v>180</v>
      </c>
      <c r="J4" s="11">
        <f>ROUND(2220*8.12%,0)</f>
        <v>180</v>
      </c>
      <c r="K4" s="11">
        <f>ROUND(2220*8.56%,0)</f>
        <v>190</v>
      </c>
      <c r="L4" s="11">
        <f>ROUND(2220*9.21%,0)</f>
        <v>204</v>
      </c>
      <c r="M4" s="11">
        <f>ROUND(2220*9%,0)</f>
        <v>200</v>
      </c>
      <c r="N4" s="11">
        <f>ROUND(2220*8.6%,0)</f>
        <v>191</v>
      </c>
    </row>
    <row r="6" spans="1:14">
      <c r="A6" s="20" t="s">
        <v>18</v>
      </c>
      <c r="B6" s="20"/>
      <c r="C6" s="20"/>
      <c r="D6" s="20"/>
      <c r="E6" s="20"/>
      <c r="F6" s="20"/>
      <c r="G6" s="20"/>
      <c r="H6" s="20"/>
      <c r="I6" s="20"/>
      <c r="J6" s="20"/>
      <c r="K6" s="20"/>
      <c r="L6" s="20"/>
      <c r="M6" s="20"/>
      <c r="N6" s="20"/>
    </row>
    <row r="7" spans="1:14" ht="15.75" thickBot="1">
      <c r="A7" s="4"/>
      <c r="B7" s="5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</row>
    <row r="8" spans="1:14">
      <c r="A8" s="16" t="s">
        <v>14</v>
      </c>
      <c r="B8" s="7" t="s">
        <v>0</v>
      </c>
      <c r="C8" s="8" t="s">
        <v>1</v>
      </c>
      <c r="D8" s="8" t="s">
        <v>2</v>
      </c>
      <c r="E8" s="8" t="s">
        <v>3</v>
      </c>
      <c r="F8" s="8" t="s">
        <v>4</v>
      </c>
      <c r="G8" s="8" t="s">
        <v>5</v>
      </c>
      <c r="H8" s="8" t="s">
        <v>6</v>
      </c>
      <c r="I8" s="8" t="s">
        <v>7</v>
      </c>
      <c r="J8" s="8" t="s">
        <v>8</v>
      </c>
      <c r="K8" s="8" t="s">
        <v>9</v>
      </c>
      <c r="L8" s="8" t="s">
        <v>10</v>
      </c>
      <c r="M8" s="8" t="s">
        <v>11</v>
      </c>
      <c r="N8" s="9" t="s">
        <v>12</v>
      </c>
    </row>
    <row r="9" spans="1:14">
      <c r="A9" s="17" t="s">
        <v>13</v>
      </c>
      <c r="B9" s="15">
        <f t="shared" ref="B9" si="1">C9+D9+E9+F9+G9+H9+I9+J9+K9+L9+M9+N9</f>
        <v>718</v>
      </c>
      <c r="C9" s="10">
        <f>ROUND(718*5.99%,0)</f>
        <v>43</v>
      </c>
      <c r="D9" s="10">
        <f>ROUND(718*7.68%,0)</f>
        <v>55</v>
      </c>
      <c r="E9" s="10">
        <f>ROUND(718*9.29%,0)</f>
        <v>67</v>
      </c>
      <c r="F9" s="10">
        <f>ROUND(718*9.03%,0)</f>
        <v>65</v>
      </c>
      <c r="G9" s="10">
        <f>ROUND(718*8.16%,0)</f>
        <v>59</v>
      </c>
      <c r="H9" s="10">
        <f>ROUND(718*8.24%,0)</f>
        <v>59</v>
      </c>
      <c r="I9" s="10">
        <f>ROUND(718*8.13%,0)</f>
        <v>58</v>
      </c>
      <c r="J9" s="10">
        <f>ROUND(718*8.12%,0)</f>
        <v>58</v>
      </c>
      <c r="K9" s="10">
        <f>ROUND(718*8.56%,0)</f>
        <v>61</v>
      </c>
      <c r="L9" s="10">
        <f>ROUND(718*9.21%,0)</f>
        <v>66</v>
      </c>
      <c r="M9" s="10">
        <f>ROUND(718*9%,0)</f>
        <v>65</v>
      </c>
      <c r="N9" s="10">
        <f>ROUND(718*8.6%,0)</f>
        <v>62</v>
      </c>
    </row>
    <row r="11" spans="1:14">
      <c r="A11" s="20" t="s">
        <v>15</v>
      </c>
      <c r="B11" s="20"/>
      <c r="C11" s="20"/>
      <c r="D11" s="20"/>
      <c r="E11" s="20"/>
      <c r="F11" s="20"/>
      <c r="G11" s="20"/>
      <c r="H11" s="20"/>
      <c r="I11" s="20"/>
      <c r="J11" s="20"/>
      <c r="K11" s="20"/>
      <c r="L11" s="20"/>
      <c r="M11" s="20"/>
      <c r="N11" s="20"/>
    </row>
    <row r="12" spans="1:14" ht="15.75" thickBot="1">
      <c r="A12" s="4"/>
      <c r="B12" s="5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</row>
    <row r="13" spans="1:14">
      <c r="A13" s="16" t="s">
        <v>14</v>
      </c>
      <c r="B13" s="7" t="s">
        <v>0</v>
      </c>
      <c r="C13" s="8" t="s">
        <v>1</v>
      </c>
      <c r="D13" s="8" t="s">
        <v>2</v>
      </c>
      <c r="E13" s="8" t="s">
        <v>3</v>
      </c>
      <c r="F13" s="8" t="s">
        <v>4</v>
      </c>
      <c r="G13" s="8" t="s">
        <v>5</v>
      </c>
      <c r="H13" s="8" t="s">
        <v>6</v>
      </c>
      <c r="I13" s="8" t="s">
        <v>7</v>
      </c>
      <c r="J13" s="8" t="s">
        <v>8</v>
      </c>
      <c r="K13" s="8" t="s">
        <v>9</v>
      </c>
      <c r="L13" s="8" t="s">
        <v>10</v>
      </c>
      <c r="M13" s="8" t="s">
        <v>11</v>
      </c>
      <c r="N13" s="9" t="s">
        <v>12</v>
      </c>
    </row>
    <row r="14" spans="1:14">
      <c r="A14" s="18" t="s">
        <v>13</v>
      </c>
      <c r="B14" s="10">
        <f t="shared" ref="B14" si="2">C14+D14+E14+F14+G14+H14+I14+J14+K14+L14+M14+N14</f>
        <v>226</v>
      </c>
      <c r="C14" s="11">
        <f>ROUND(226*5.99%,0)+2</f>
        <v>16</v>
      </c>
      <c r="D14" s="11">
        <f>ROUND(226*7.68%,0)</f>
        <v>17</v>
      </c>
      <c r="E14" s="11">
        <f>ROUND(226*9.29%,0)</f>
        <v>21</v>
      </c>
      <c r="F14" s="11">
        <f>ROUND(226*9.03%,0)</f>
        <v>20</v>
      </c>
      <c r="G14" s="11">
        <f>ROUND(226*8.16%,0)</f>
        <v>18</v>
      </c>
      <c r="H14" s="11">
        <f>ROUND(226*8.24%,0)</f>
        <v>19</v>
      </c>
      <c r="I14" s="11">
        <f>ROUND(226*8.13%,0)</f>
        <v>18</v>
      </c>
      <c r="J14" s="11">
        <f>ROUND(226*8.12%,0)</f>
        <v>18</v>
      </c>
      <c r="K14" s="11">
        <f>ROUND(226*8.56%,0)</f>
        <v>19</v>
      </c>
      <c r="L14" s="11">
        <f>ROUND(226*9.21%,0)</f>
        <v>21</v>
      </c>
      <c r="M14" s="11">
        <f>ROUND(226*9%,0)</f>
        <v>20</v>
      </c>
      <c r="N14" s="11">
        <f>ROUND(226*8.6%,0)</f>
        <v>19</v>
      </c>
    </row>
    <row r="16" spans="1:14" ht="15" customHeight="1">
      <c r="A16" s="20" t="s">
        <v>20</v>
      </c>
      <c r="B16" s="20"/>
      <c r="C16" s="20"/>
      <c r="D16" s="20"/>
      <c r="E16" s="20"/>
      <c r="F16" s="20"/>
      <c r="G16" s="20"/>
      <c r="H16" s="20"/>
      <c r="I16" s="20"/>
      <c r="J16" s="20"/>
      <c r="K16" s="20"/>
      <c r="L16" s="20"/>
      <c r="M16" s="20"/>
      <c r="N16" s="20"/>
    </row>
    <row r="17" spans="1:14" ht="15.75" thickBot="1">
      <c r="A17" s="4"/>
      <c r="B17" s="5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</row>
    <row r="18" spans="1:14">
      <c r="A18" s="16" t="s">
        <v>14</v>
      </c>
      <c r="B18" s="7" t="s">
        <v>0</v>
      </c>
      <c r="C18" s="8" t="s">
        <v>1</v>
      </c>
      <c r="D18" s="8" t="s">
        <v>2</v>
      </c>
      <c r="E18" s="8" t="s">
        <v>3</v>
      </c>
      <c r="F18" s="8" t="s">
        <v>4</v>
      </c>
      <c r="G18" s="8" t="s">
        <v>5</v>
      </c>
      <c r="H18" s="8" t="s">
        <v>6</v>
      </c>
      <c r="I18" s="8" t="s">
        <v>7</v>
      </c>
      <c r="J18" s="8" t="s">
        <v>8</v>
      </c>
      <c r="K18" s="8" t="s">
        <v>9</v>
      </c>
      <c r="L18" s="8" t="s">
        <v>10</v>
      </c>
      <c r="M18" s="8" t="s">
        <v>11</v>
      </c>
      <c r="N18" s="9" t="s">
        <v>12</v>
      </c>
    </row>
    <row r="19" spans="1:14">
      <c r="A19" s="18" t="s">
        <v>13</v>
      </c>
      <c r="B19" s="10">
        <f t="shared" ref="B19" si="3">C19+D19+E19+F19+G19+H19+I19+J19+K19+L19+M19+N19</f>
        <v>539</v>
      </c>
      <c r="C19" s="11">
        <f>ROUND(539*5.99%,0)</f>
        <v>32</v>
      </c>
      <c r="D19" s="11">
        <f>ROUND(539*7.68%,0)</f>
        <v>41</v>
      </c>
      <c r="E19" s="11">
        <f>ROUND(539*9.29%,0)</f>
        <v>50</v>
      </c>
      <c r="F19" s="11">
        <f>ROUND(539*9.03%,0)</f>
        <v>49</v>
      </c>
      <c r="G19" s="11">
        <f>ROUND(539*8.16%,0)</f>
        <v>44</v>
      </c>
      <c r="H19" s="11">
        <f>ROUND(539*8.24%,0)</f>
        <v>44</v>
      </c>
      <c r="I19" s="11">
        <f>ROUND(539*8.13%,0)</f>
        <v>44</v>
      </c>
      <c r="J19" s="11">
        <f>ROUND(539*8.12%,0)</f>
        <v>44</v>
      </c>
      <c r="K19" s="11">
        <f>ROUND(539*8.56%,0)</f>
        <v>46</v>
      </c>
      <c r="L19" s="11">
        <f>ROUND(539*9.21%,0)</f>
        <v>50</v>
      </c>
      <c r="M19" s="11">
        <f>ROUND(539*9%,0)</f>
        <v>49</v>
      </c>
      <c r="N19" s="11">
        <f>ROUND(539*8.6%,0)</f>
        <v>46</v>
      </c>
    </row>
    <row r="21" spans="1:14">
      <c r="A21" s="20" t="s">
        <v>16</v>
      </c>
      <c r="B21" s="20"/>
      <c r="C21" s="20"/>
      <c r="D21" s="20"/>
      <c r="E21" s="20"/>
      <c r="F21" s="20"/>
      <c r="G21" s="20"/>
      <c r="H21" s="20"/>
      <c r="I21" s="20"/>
      <c r="J21" s="20"/>
      <c r="K21" s="20"/>
      <c r="L21" s="20"/>
      <c r="M21" s="20"/>
      <c r="N21" s="20"/>
    </row>
    <row r="22" spans="1:14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</row>
    <row r="23" spans="1:14">
      <c r="A23" s="3" t="s">
        <v>14</v>
      </c>
      <c r="B23" s="10" t="s">
        <v>0</v>
      </c>
      <c r="C23" s="10" t="s">
        <v>1</v>
      </c>
      <c r="D23" s="10" t="s">
        <v>2</v>
      </c>
      <c r="E23" s="10" t="s">
        <v>3</v>
      </c>
      <c r="F23" s="10" t="s">
        <v>4</v>
      </c>
      <c r="G23" s="10" t="s">
        <v>5</v>
      </c>
      <c r="H23" s="10" t="s">
        <v>6</v>
      </c>
      <c r="I23" s="10" t="s">
        <v>7</v>
      </c>
      <c r="J23" s="10" t="s">
        <v>8</v>
      </c>
      <c r="K23" s="10" t="s">
        <v>9</v>
      </c>
      <c r="L23" s="10" t="s">
        <v>10</v>
      </c>
      <c r="M23" s="10" t="s">
        <v>11</v>
      </c>
      <c r="N23" s="10" t="s">
        <v>12</v>
      </c>
    </row>
    <row r="24" spans="1:14">
      <c r="A24" s="19" t="s">
        <v>13</v>
      </c>
      <c r="B24" s="15">
        <f t="shared" ref="B24" si="4">C24+D24+E24+F24+G24+H24+I24+J24+K24+L24+M24+N24</f>
        <v>976</v>
      </c>
      <c r="C24" s="10">
        <v>58</v>
      </c>
      <c r="D24" s="10">
        <v>75</v>
      </c>
      <c r="E24" s="10">
        <v>91</v>
      </c>
      <c r="F24" s="10">
        <v>88</v>
      </c>
      <c r="G24" s="10">
        <v>80</v>
      </c>
      <c r="H24" s="10">
        <v>80</v>
      </c>
      <c r="I24" s="10">
        <v>79</v>
      </c>
      <c r="J24" s="10">
        <v>79</v>
      </c>
      <c r="K24" s="10">
        <v>84</v>
      </c>
      <c r="L24" s="10">
        <v>90</v>
      </c>
      <c r="M24" s="10">
        <v>88</v>
      </c>
      <c r="N24" s="10">
        <v>84</v>
      </c>
    </row>
    <row r="26" spans="1:14">
      <c r="A26" s="20" t="s">
        <v>19</v>
      </c>
      <c r="B26" s="20"/>
      <c r="C26" s="20"/>
      <c r="D26" s="20"/>
      <c r="E26" s="20"/>
      <c r="F26" s="20"/>
      <c r="G26" s="20"/>
      <c r="H26" s="20"/>
      <c r="I26" s="20"/>
      <c r="J26" s="20"/>
      <c r="K26" s="20"/>
      <c r="L26" s="20"/>
      <c r="M26" s="20"/>
      <c r="N26" s="20"/>
    </row>
    <row r="27" spans="1:14" ht="15.75" thickBot="1"/>
    <row r="28" spans="1:14">
      <c r="A28" s="16" t="s">
        <v>14</v>
      </c>
      <c r="B28" s="7" t="s">
        <v>0</v>
      </c>
      <c r="C28" s="8" t="s">
        <v>1</v>
      </c>
      <c r="D28" s="8" t="s">
        <v>2</v>
      </c>
      <c r="E28" s="8" t="s">
        <v>3</v>
      </c>
      <c r="F28" s="8" t="s">
        <v>4</v>
      </c>
      <c r="G28" s="8" t="s">
        <v>5</v>
      </c>
      <c r="H28" s="8" t="s">
        <v>6</v>
      </c>
      <c r="I28" s="8" t="s">
        <v>7</v>
      </c>
      <c r="J28" s="8" t="s">
        <v>8</v>
      </c>
      <c r="K28" s="8" t="s">
        <v>9</v>
      </c>
      <c r="L28" s="8" t="s">
        <v>10</v>
      </c>
      <c r="M28" s="8" t="s">
        <v>11</v>
      </c>
      <c r="N28" s="9" t="s">
        <v>12</v>
      </c>
    </row>
    <row r="29" spans="1:14">
      <c r="A29" s="18" t="s">
        <v>13</v>
      </c>
      <c r="B29" s="10">
        <f t="shared" ref="B29" si="5">C29+D29+E29+F29+G29+H29+I29+J29+K29+L29+M29+N29</f>
        <v>629</v>
      </c>
      <c r="C29" s="10">
        <v>40</v>
      </c>
      <c r="D29" s="10">
        <v>70</v>
      </c>
      <c r="E29" s="10">
        <v>70</v>
      </c>
      <c r="F29" s="10">
        <v>70</v>
      </c>
      <c r="G29" s="10">
        <v>70</v>
      </c>
      <c r="H29" s="10">
        <v>50</v>
      </c>
      <c r="I29" s="10">
        <v>10</v>
      </c>
      <c r="J29" s="10">
        <v>10</v>
      </c>
      <c r="K29" s="10">
        <v>70</v>
      </c>
      <c r="L29" s="10">
        <v>70</v>
      </c>
      <c r="M29" s="10">
        <v>60</v>
      </c>
      <c r="N29" s="10">
        <v>39</v>
      </c>
    </row>
  </sheetData>
  <mergeCells count="6">
    <mergeCell ref="A11:N11"/>
    <mergeCell ref="A16:N16"/>
    <mergeCell ref="A21:N21"/>
    <mergeCell ref="A26:N26"/>
    <mergeCell ref="A1:N1"/>
    <mergeCell ref="A6:N6"/>
  </mergeCells>
  <pageMargins left="0" right="0" top="0" bottom="0" header="0" footer="0"/>
  <pageSetup paperSize="9" scale="8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1</vt:lpstr>
      <vt:lpstr>Лист3</vt:lpstr>
      <vt:lpstr>'1'!Область_печати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amelina</dc:creator>
  <cp:lastModifiedBy>amelina</cp:lastModifiedBy>
  <cp:lastPrinted>2024-01-18T05:10:42Z</cp:lastPrinted>
  <dcterms:created xsi:type="dcterms:W3CDTF">2020-11-30T07:54:23Z</dcterms:created>
  <dcterms:modified xsi:type="dcterms:W3CDTF">2024-01-19T10:38:23Z</dcterms:modified>
</cp:coreProperties>
</file>